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492" documentId="8_{C564F0AA-644D-4C65-8918-E21BD13A046D}" xr6:coauthVersionLast="47" xr6:coauthVersionMax="47" xr10:uidLastSave="{6F590F44-FE30-4BEB-8A0E-5B803E31E5C8}"/>
  <bookViews>
    <workbookView xWindow="-103" yWindow="-103" windowWidth="16663" windowHeight="9772" xr2:uid="{05346B0E-B177-47DE-A134-491B3EF6CB2E}"/>
  </bookViews>
  <sheets>
    <sheet name="Lisa 6 MARU" sheetId="1" r:id="rId1"/>
  </sheets>
  <definedNames>
    <definedName name="_xlnm._FilterDatabase" localSheetId="0" hidden="1">'Lisa 6 MARU'!$A$15:$H$67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J65" i="1"/>
  <c r="I32" i="1"/>
  <c r="I31" i="1" s="1"/>
  <c r="J32" i="1"/>
  <c r="J31" i="1" s="1"/>
  <c r="I28" i="1"/>
  <c r="J28" i="1"/>
  <c r="I26" i="1"/>
  <c r="J26" i="1"/>
  <c r="J20" i="1"/>
  <c r="J21" i="1"/>
  <c r="J22" i="1"/>
  <c r="J23" i="1"/>
  <c r="J24" i="1"/>
  <c r="J25" i="1"/>
  <c r="J27" i="1"/>
  <c r="J29" i="1"/>
  <c r="J30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19" i="1"/>
  <c r="I10" i="1"/>
  <c r="I18" i="1"/>
  <c r="H32" i="1"/>
  <c r="H31" i="1" s="1"/>
  <c r="H30" i="1"/>
  <c r="J10" i="1" l="1"/>
  <c r="H28" i="1"/>
  <c r="H10" i="1"/>
  <c r="J18" i="1"/>
  <c r="J11" i="1"/>
  <c r="J12" i="1"/>
  <c r="I6" i="1"/>
  <c r="I7" i="1" s="1"/>
  <c r="I8" i="1"/>
  <c r="I9" i="1" s="1"/>
  <c r="I11" i="1"/>
  <c r="I12" i="1"/>
  <c r="I13" i="1"/>
  <c r="H13" i="1"/>
  <c r="H12" i="1"/>
  <c r="H11" i="1"/>
  <c r="H26" i="1"/>
  <c r="H8" i="1"/>
  <c r="H9" i="1" s="1"/>
  <c r="J6" i="1" l="1"/>
  <c r="J7" i="1" s="1"/>
  <c r="J13" i="1"/>
  <c r="J8" i="1"/>
  <c r="J9" i="1" s="1"/>
  <c r="H14" i="1"/>
  <c r="I14" i="1"/>
  <c r="H6" i="1"/>
  <c r="H18" i="1"/>
  <c r="J14" i="1" l="1"/>
  <c r="H65" i="1"/>
  <c r="H7" i="1"/>
</calcChain>
</file>

<file path=xl/sharedStrings.xml><?xml version="1.0" encoding="utf-8"?>
<sst xmlns="http://schemas.openxmlformats.org/spreadsheetml/2006/main" count="241" uniqueCount="100">
  <si>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</si>
  <si>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</si>
  <si>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</si>
  <si>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</si>
  <si>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</si>
  <si>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</si>
  <si>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</si>
  <si>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</si>
  <si>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</si>
  <si>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</si>
  <si>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</si>
  <si>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</si>
  <si>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</si>
  <si>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</si>
  <si>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</si>
  <si>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</si>
  <si>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</si>
  <si>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</si>
  <si>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</si>
  <si>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</si>
  <si>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</si>
  <si>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40</t>
  </si>
  <si>
    <t>44</t>
  </si>
  <si>
    <t>INVESTEERINGUD KOKKU</t>
  </si>
  <si>
    <t>20</t>
  </si>
  <si>
    <t>SE000028</t>
  </si>
  <si>
    <t>Vahendid RKASile</t>
  </si>
  <si>
    <t>60</t>
  </si>
  <si>
    <t>KÄIBEMAKS  KOKKU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</si>
  <si>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</si>
  <si>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Konto</t>
  </si>
  <si>
    <t>320540</t>
  </si>
  <si>
    <t>323700</t>
  </si>
  <si>
    <t>359</t>
  </si>
  <si>
    <t>50</t>
  </si>
  <si>
    <t>Kulud - tööjõukulud</t>
  </si>
  <si>
    <t>Kulud - majandamiskulud</t>
  </si>
  <si>
    <t>55</t>
  </si>
  <si>
    <t>61</t>
  </si>
  <si>
    <t>Lisa 6</t>
  </si>
  <si>
    <t>3811</t>
  </si>
  <si>
    <t>Kasum/kahjum materiaalse põhivara müügist</t>
  </si>
  <si>
    <t>320040</t>
  </si>
  <si>
    <t>Maakatastri toimingute riigilõiv</t>
  </si>
  <si>
    <t>6550</t>
  </si>
  <si>
    <t>Intressitulu</t>
  </si>
  <si>
    <t>3226</t>
  </si>
  <si>
    <t>Tulu keskkonnaalasest tegevusest</t>
  </si>
  <si>
    <t>FINANTSEERIMISTEHINGUD  KOKKU</t>
  </si>
  <si>
    <t>1032</t>
  </si>
  <si>
    <t>Fin tehingud</t>
  </si>
  <si>
    <t>TULEMUSVALDKOND  ELUKESKKOND, LIIKUVUS JA MERENDUS</t>
  </si>
  <si>
    <t>ELMR0101</t>
  </si>
  <si>
    <t>Ruumilise planeerimise poliitika kujundamine ja korraldamine</t>
  </si>
  <si>
    <t>ELMR0102</t>
  </si>
  <si>
    <t>Maakasutuspoliitika kujundamine ja elluviimine</t>
  </si>
  <si>
    <t>ELMR0103</t>
  </si>
  <si>
    <t>Ruumiandmete hõive, analüüsid ja kättesaadavaks tegemine</t>
  </si>
  <si>
    <t>IN004000</t>
  </si>
  <si>
    <t>15</t>
  </si>
  <si>
    <t>4130</t>
  </si>
  <si>
    <t>Kulud - peretoetused</t>
  </si>
  <si>
    <t>45</t>
  </si>
  <si>
    <t>SE070005</t>
  </si>
  <si>
    <t>Maamaks ja riigimaade hooldus ja korrashoid</t>
  </si>
  <si>
    <t>SE070006</t>
  </si>
  <si>
    <t>Lastetoetused (paljulapselised) maade erastamisel</t>
  </si>
  <si>
    <t>ELMR0106</t>
  </si>
  <si>
    <t>Maaparanduse poliitika rakendamine</t>
  </si>
  <si>
    <t>Lõplik eelarve 2025</t>
  </si>
  <si>
    <t>VV 12.12.2024 korraldus nr 247</t>
  </si>
  <si>
    <t>RESERV</t>
  </si>
  <si>
    <t>2025_01</t>
  </si>
  <si>
    <t>OR070247</t>
  </si>
  <si>
    <t>Maa- ja Ruumiamet</t>
  </si>
  <si>
    <t>2025. aasta riigieelarve seadus (vastu võetud 11.12.2024)</t>
  </si>
  <si>
    <t>Majandus- ja tööstusministri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2025. a eelarvete kinnitamine"  juurde</t>
  </si>
  <si>
    <t>Tegevuslitsentside ja tegevuslubade väljastamise ja pikendamise riigilõiv</t>
  </si>
  <si>
    <t>Hoonestusõiguse seadmise tasu</t>
  </si>
  <si>
    <t>Saadud välistoetus</t>
  </si>
  <si>
    <t>Laenunõuded</t>
  </si>
  <si>
    <t>Fin tehingud kokku</t>
  </si>
  <si>
    <t>Masinad ja seadmed</t>
  </si>
  <si>
    <t>Materiaalse ja immateriaalse põhivara soetused</t>
  </si>
  <si>
    <t>MAA JA RUUMILOOME  PROGRAMMI KULUD  KOKKU</t>
  </si>
  <si>
    <t>Käibemaksukulu majandamiskuludelt</t>
  </si>
  <si>
    <t>601000</t>
  </si>
  <si>
    <t>Kulud - muud toetused</t>
  </si>
  <si>
    <t>Maareformi elluviim ja ettevõtl arendam</t>
  </si>
  <si>
    <t>Hoonestusõiguse seadmine</t>
  </si>
  <si>
    <t>OR070016</t>
  </si>
  <si>
    <t>Maareformi kulutuste katteks</t>
  </si>
  <si>
    <t>OR070065</t>
  </si>
  <si>
    <t>Õigusvastaselt võõrandatud maa tagastami</t>
  </si>
  <si>
    <t>OR070135</t>
  </si>
  <si>
    <t>OR070165</t>
  </si>
  <si>
    <t>Maareform ja ettevõtluse arendamine</t>
  </si>
  <si>
    <t>OR070455</t>
  </si>
  <si>
    <t>Maa-ameti ümberkorraldamise kulud</t>
  </si>
  <si>
    <t>SR070110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</si>
</sst>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8"/>
      <name val="Calibri"/>
      <family val="2"/>
      <scheme val="minor"/>
    </font>
    <font>
      <sz val="11"/>
      <color indexed="8"/>
      <name val="Times New Roman"/>
      <family val="1"/>
      <charset val="186"/>
    </font>
    <font>
      <sz val="11"/>
      <color rgb="FFFFFFFF"/>
      <name val="Times New Roman"/>
      <family val="1"/>
      <charset val="186"/>
    </font>
    <font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i/>
      <u/>
      <sz val="9"/>
      <color indexed="8"/>
      <name val="Times New Roman"/>
      <family val="1"/>
      <charset val="186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6" fillId="0" borderId="0" xfId="1" applyFont="1"/>
    <xf numFmtId="3" fontId="7" fillId="0" borderId="0" xfId="1" applyNumberFormat="1" applyFont="1" applyAlignment="1">
      <alignment horizontal="right" wrapText="1"/>
    </xf>
    <xf numFmtId="3" fontId="8" fillId="0" borderId="0" xfId="1" applyNumberFormat="1" applyFont="1" applyAlignment="1" applyProtection="1">
      <alignment horizontal="right"/>
      <protection hidden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horizontal="right" wrapText="1"/>
    </xf>
    <xf numFmtId="49" fontId="7" fillId="0" borderId="0" xfId="1" applyNumberFormat="1" applyFont="1" applyAlignment="1">
      <alignment horizontal="right"/>
    </xf>
    <xf numFmtId="3" fontId="10" fillId="0" borderId="0" xfId="1" applyNumberFormat="1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2" borderId="1" xfId="2" applyFont="1" applyFill="1" applyBorder="1" applyAlignment="1">
      <alignment horizontal="right" vertical="center" wrapText="1"/>
    </xf>
    <xf numFmtId="0" fontId="3" fillId="0" borderId="1" xfId="0" applyFont="1" applyBorder="1"/>
    <xf numFmtId="0" fontId="14" fillId="0" borderId="1" xfId="0" applyFont="1" applyBorder="1"/>
    <xf numFmtId="3" fontId="14" fillId="0" borderId="1" xfId="0" applyNumberFormat="1" applyFont="1" applyBorder="1"/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3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4" fillId="0" borderId="0" xfId="1" applyFont="1" applyAlignment="1">
      <alignment vertic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right"/>
    </xf>
    <xf numFmtId="3" fontId="21" fillId="0" borderId="0" xfId="0" applyNumberFormat="1" applyFont="1"/>
    <xf numFmtId="0" fontId="1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2" applyFont="1" applyBorder="1" applyAlignment="1">
      <alignment horizontal="left" wrapText="1"/>
    </xf>
    <xf numFmtId="49" fontId="14" fillId="0" borderId="0" xfId="0" applyNumberFormat="1" applyFont="1"/>
    <xf numFmtId="3" fontId="14" fillId="0" borderId="1" xfId="1" applyNumberFormat="1" applyFont="1" applyBorder="1"/>
    <xf numFmtId="0" fontId="14" fillId="0" borderId="0" xfId="1" applyFont="1"/>
    <xf numFmtId="0" fontId="13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11" fillId="0" borderId="1" xfId="2" applyFont="1" applyBorder="1" applyAlignment="1">
      <alignment horizontal="right" wrapText="1"/>
    </xf>
    <xf numFmtId="0" fontId="14" fillId="0" borderId="1" xfId="1" applyFont="1" applyBorder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vertical="center"/>
    </xf>
    <xf numFmtId="49" fontId="22" fillId="4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vertical="center"/>
    </xf>
    <xf numFmtId="49" fontId="22" fillId="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13" fillId="2" borderId="1" xfId="2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3" fontId="14" fillId="0" borderId="1" xfId="1" applyNumberFormat="1" applyFont="1" applyBorder="1" applyAlignment="1">
      <alignment vertical="center"/>
    </xf>
  </cellXfs>
  <cellStyles count="5">
    <cellStyle name="Normaallaad" xfId="0" builtinId="0"/>
    <cellStyle name="Normaallaad 2" xfId="1" xr:uid="{5B278C98-12C0-4749-BC09-1BD921F29625}"/>
    <cellStyle name="Normaallaad 4" xfId="2" xr:uid="{FF2256EE-252E-4964-B835-AAAF649D750F}"/>
    <cellStyle name="Normaallaad 4 2" xfId="3" xr:uid="{79BC7214-91FF-4160-8E27-5E25E21BAE5B}"/>
    <cellStyle name="Normal 25" xfId="4" xr:uid="{3CC8FADE-746E-47FD-ABCE-CF3B5E6CB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6E59-DB5E-41CB-BD2D-1C70DBC9B77F}">
  <sheetPr>
    <pageSetUpPr fitToPage="1"/>
  </sheetPr>
  <dimension ref="A1:K71"/>
  <sheetViews>
    <sheetView tabSelected="1" topLeftCell="A54" zoomScaleNormal="100" workbookViewId="0">
      <selection activeCell="K7" sqref="K7"/>
    </sheetView>
  </sheetViews>
  <sheetFormatPr defaultColWidth="9.15234375" defaultRowHeight="14.15" x14ac:dyDescent="0.35"/>
  <cols>
    <col min="1" max="1" width="10" style="37" customWidth="1"/>
    <col min="2" max="2" width="22.3828125" style="37" customWidth="1"/>
    <col min="3" max="3" width="7.3828125" style="38" customWidth="1"/>
    <col min="4" max="4" width="9.3828125" style="37" customWidth="1"/>
    <col min="5" max="5" width="29.69140625" style="37" customWidth="1"/>
    <col min="6" max="6" width="7.15234375" style="37" customWidth="1"/>
    <col min="7" max="7" width="37.15234375" style="37" customWidth="1"/>
    <col min="8" max="8" width="12" style="37" customWidth="1"/>
    <col min="9" max="9" width="9.3828125" style="37" customWidth="1"/>
    <col min="10" max="10" width="11" style="37" customWidth="1"/>
    <col min="11" max="12" width="9.15234375" style="37"/>
    <col min="13" max="13" width="38.84375" style="37" customWidth="1"/>
    <col min="14" max="16384" width="9.15234375" style="37"/>
  </cols>
  <sheetData>
    <row r="1" spans="1:10" x14ac:dyDescent="0.35">
      <c r="C1" s="1"/>
      <c r="D1" s="2"/>
      <c r="E1" s="2"/>
      <c r="F1" s="2"/>
      <c r="J1" s="3" t="s">
        <v>39</v>
      </c>
    </row>
    <row r="2" spans="1:10" ht="14.5" customHeight="1" x14ac:dyDescent="0.35">
      <c r="D2" s="4"/>
      <c r="F2" s="30"/>
      <c r="G2" s="80" t="s">
        <v>76</v>
      </c>
      <c r="H2" s="80"/>
      <c r="I2" s="80"/>
      <c r="J2" s="80"/>
    </row>
    <row r="3" spans="1:10" x14ac:dyDescent="0.35">
      <c r="C3" s="4"/>
      <c r="D3" s="4"/>
      <c r="E3" s="30"/>
      <c r="F3" s="30"/>
      <c r="G3" s="80"/>
      <c r="H3" s="80"/>
      <c r="I3" s="80"/>
      <c r="J3" s="80"/>
    </row>
    <row r="4" spans="1:10" x14ac:dyDescent="0.35">
      <c r="C4" s="39"/>
      <c r="D4" s="39"/>
      <c r="E4" s="30"/>
      <c r="F4" s="30"/>
      <c r="G4" s="30"/>
      <c r="H4" s="30"/>
    </row>
    <row r="5" spans="1:10" x14ac:dyDescent="0.35">
      <c r="A5" s="5" t="s">
        <v>74</v>
      </c>
    </row>
    <row r="6" spans="1:10" x14ac:dyDescent="0.35">
      <c r="A6" s="5"/>
      <c r="G6" s="6" t="s">
        <v>0</v>
      </c>
      <c r="H6" s="7">
        <f>+SUBTOTAL(9, H19:H25)</f>
        <v>28259348.521300003</v>
      </c>
      <c r="I6" s="7">
        <f t="shared" ref="I6:J6" si="0">+SUBTOTAL(9, I19:I25)</f>
        <v>0</v>
      </c>
      <c r="J6" s="7">
        <f t="shared" si="0"/>
        <v>28259348.521300003</v>
      </c>
    </row>
    <row r="7" spans="1:10" x14ac:dyDescent="0.35">
      <c r="A7" s="5"/>
      <c r="G7" s="8" t="s">
        <v>1</v>
      </c>
      <c r="H7" s="9">
        <f>SUM(H6)</f>
        <v>28259348.521300003</v>
      </c>
      <c r="I7" s="9">
        <f t="shared" ref="I7:J7" si="1">SUM(I6)</f>
        <v>0</v>
      </c>
      <c r="J7" s="9">
        <f t="shared" si="1"/>
        <v>28259348.521300003</v>
      </c>
    </row>
    <row r="8" spans="1:10" x14ac:dyDescent="0.35">
      <c r="A8" s="5"/>
      <c r="G8" s="50" t="s">
        <v>50</v>
      </c>
      <c r="H8" s="6">
        <f>+SUBTOTAL(9, H27)</f>
        <v>3700000.0000999998</v>
      </c>
      <c r="I8" s="6">
        <f>+SUBTOTAL(9, I27)</f>
        <v>0</v>
      </c>
      <c r="J8" s="6">
        <f>+SUBTOTAL(9, J27)</f>
        <v>3700000.0000999998</v>
      </c>
    </row>
    <row r="9" spans="1:10" x14ac:dyDescent="0.35">
      <c r="A9" s="5"/>
      <c r="G9" s="8" t="s">
        <v>81</v>
      </c>
      <c r="H9" s="51">
        <f>SUM(H8)</f>
        <v>3700000.0000999998</v>
      </c>
      <c r="I9" s="51">
        <f t="shared" ref="I9:J9" si="2">SUM(I8)</f>
        <v>0</v>
      </c>
      <c r="J9" s="51">
        <f t="shared" si="2"/>
        <v>3700000.0000999998</v>
      </c>
    </row>
    <row r="10" spans="1:10" x14ac:dyDescent="0.35">
      <c r="A10" s="5"/>
      <c r="G10" s="10" t="s">
        <v>2</v>
      </c>
      <c r="H10" s="7">
        <f>SUMIF($F$29:$F$30,"15",H$29:H$30)</f>
        <v>-2730032.0115830097</v>
      </c>
      <c r="I10" s="7">
        <f t="shared" ref="I10:J10" si="3">SUMIF($F$29:$F$30,"15",I$29:I$30)</f>
        <v>0</v>
      </c>
      <c r="J10" s="7">
        <f t="shared" si="3"/>
        <v>-2730032.0115830097</v>
      </c>
    </row>
    <row r="11" spans="1:10" x14ac:dyDescent="0.35">
      <c r="A11" s="5"/>
      <c r="G11" s="10" t="s">
        <v>3</v>
      </c>
      <c r="H11" s="7">
        <f>SUMIF($G$33:$G$64,"Kulud*",H$33:H$64)</f>
        <v>-15796661.05001924</v>
      </c>
      <c r="I11" s="7">
        <f>SUMIF($G$33:$G$64,"Kulud*",I$33:I$64)</f>
        <v>-1380999.9999999998</v>
      </c>
      <c r="J11" s="7">
        <f>SUMIF($G$33:$G$64,"Kulud*",J$33:J$64)</f>
        <v>-17177661.050019238</v>
      </c>
    </row>
    <row r="12" spans="1:10" x14ac:dyDescent="0.35">
      <c r="A12" s="5"/>
      <c r="G12" s="6" t="s">
        <v>4</v>
      </c>
      <c r="H12" s="7">
        <f>SUMIF($G$30:$G$64,"Põhivara kulum*",H$30:H$64)</f>
        <v>-99710.229900000006</v>
      </c>
      <c r="I12" s="7">
        <f>SUMIF($G$30:$G$64,"Põhivara kulum*",I$30:I$64)</f>
        <v>0</v>
      </c>
      <c r="J12" s="7">
        <f>SUMIF($G$30:$G$64,"Põhivara kulum*",J$30:J$64)</f>
        <v>-99710.229900000006</v>
      </c>
    </row>
    <row r="13" spans="1:10" x14ac:dyDescent="0.35">
      <c r="A13" s="5"/>
      <c r="G13" s="6" t="s">
        <v>5</v>
      </c>
      <c r="H13" s="7">
        <f>+SUBTOTAL(9, H66:H67)</f>
        <v>-600049</v>
      </c>
      <c r="I13" s="7">
        <f t="shared" ref="I13:J13" si="4">+SUBTOTAL(9, I66:I67)</f>
        <v>0</v>
      </c>
      <c r="J13" s="7">
        <f t="shared" si="4"/>
        <v>-600049</v>
      </c>
    </row>
    <row r="14" spans="1:10" x14ac:dyDescent="0.35">
      <c r="G14" s="8" t="s">
        <v>6</v>
      </c>
      <c r="H14" s="11">
        <f>SUM(H10:H13)</f>
        <v>-19226452.291502248</v>
      </c>
      <c r="I14" s="11">
        <f t="shared" ref="I14:J14" si="5">SUM(I10:I13)</f>
        <v>-1380999.9999999998</v>
      </c>
      <c r="J14" s="11">
        <f t="shared" si="5"/>
        <v>-20607452.291502248</v>
      </c>
    </row>
    <row r="15" spans="1:10" ht="62.15" x14ac:dyDescent="0.35">
      <c r="A15" s="12" t="s">
        <v>7</v>
      </c>
      <c r="B15" s="12" t="s">
        <v>8</v>
      </c>
      <c r="C15" s="13" t="s">
        <v>9</v>
      </c>
      <c r="D15" s="12" t="s">
        <v>10</v>
      </c>
      <c r="E15" s="12" t="s">
        <v>11</v>
      </c>
      <c r="F15" s="12" t="s">
        <v>30</v>
      </c>
      <c r="G15" s="12" t="s">
        <v>12</v>
      </c>
      <c r="H15" s="48" t="s">
        <v>75</v>
      </c>
      <c r="I15" s="35" t="s">
        <v>70</v>
      </c>
      <c r="J15" s="35" t="s">
        <v>69</v>
      </c>
    </row>
    <row r="16" spans="1:10" x14ac:dyDescent="0.35">
      <c r="A16" s="40"/>
      <c r="B16" s="40"/>
      <c r="C16" s="41"/>
      <c r="D16" s="36"/>
      <c r="E16" s="14"/>
      <c r="F16" s="14"/>
      <c r="G16" s="15" t="s">
        <v>13</v>
      </c>
      <c r="H16" s="16" t="s">
        <v>14</v>
      </c>
      <c r="I16" s="16" t="s">
        <v>71</v>
      </c>
      <c r="J16" s="16"/>
    </row>
    <row r="17" spans="1:11" x14ac:dyDescent="0.35">
      <c r="A17" s="36" t="s">
        <v>15</v>
      </c>
      <c r="B17" s="36" t="s">
        <v>15</v>
      </c>
      <c r="C17" s="42" t="s">
        <v>15</v>
      </c>
      <c r="D17" s="36"/>
      <c r="E17" s="14"/>
      <c r="F17" s="14"/>
      <c r="G17" s="15" t="s">
        <v>16</v>
      </c>
      <c r="H17" s="17">
        <v>2025</v>
      </c>
      <c r="I17" s="17" t="s">
        <v>72</v>
      </c>
      <c r="J17" s="17"/>
    </row>
    <row r="18" spans="1:11" s="47" customFormat="1" x14ac:dyDescent="0.4">
      <c r="A18" s="81" t="s">
        <v>17</v>
      </c>
      <c r="B18" s="81"/>
      <c r="C18" s="64"/>
      <c r="D18" s="18"/>
      <c r="E18" s="18"/>
      <c r="F18" s="18"/>
      <c r="G18" s="18"/>
      <c r="H18" s="65">
        <f>+SUBTOTAL(9, H19:H25)</f>
        <v>28259348.521300003</v>
      </c>
      <c r="I18" s="65">
        <f t="shared" ref="I18:J18" si="6">+SUBTOTAL(9, I19:I25)</f>
        <v>0</v>
      </c>
      <c r="J18" s="65">
        <f t="shared" si="6"/>
        <v>28259348.521300003</v>
      </c>
    </row>
    <row r="19" spans="1:11" s="43" customFormat="1" x14ac:dyDescent="0.35">
      <c r="A19" s="19" t="s">
        <v>18</v>
      </c>
      <c r="B19" s="34" t="s">
        <v>19</v>
      </c>
      <c r="C19" s="17" t="s">
        <v>20</v>
      </c>
      <c r="D19" s="36" t="s">
        <v>15</v>
      </c>
      <c r="E19" s="36" t="s">
        <v>15</v>
      </c>
      <c r="F19" s="20" t="s">
        <v>42</v>
      </c>
      <c r="G19" s="63" t="s">
        <v>43</v>
      </c>
      <c r="H19" s="58">
        <v>33000.000099999997</v>
      </c>
      <c r="I19" s="58"/>
      <c r="J19" s="58">
        <f>+H19+I19</f>
        <v>33000.000099999997</v>
      </c>
    </row>
    <row r="20" spans="1:11" s="46" customFormat="1" ht="25.75" x14ac:dyDescent="0.4">
      <c r="A20" s="45"/>
      <c r="B20" s="22"/>
      <c r="C20" s="23" t="s">
        <v>20</v>
      </c>
      <c r="D20" s="45"/>
      <c r="E20" s="45"/>
      <c r="F20" s="22" t="s">
        <v>31</v>
      </c>
      <c r="G20" s="24" t="s">
        <v>77</v>
      </c>
      <c r="H20" s="49">
        <v>8120.0001000000002</v>
      </c>
      <c r="I20" s="49"/>
      <c r="J20" s="85">
        <f t="shared" ref="J20:J67" si="7">+H20+I20</f>
        <v>8120.0001000000002</v>
      </c>
      <c r="K20" s="31"/>
    </row>
    <row r="21" spans="1:11" s="43" customFormat="1" x14ac:dyDescent="0.35">
      <c r="A21" s="44"/>
      <c r="B21" s="20"/>
      <c r="C21" s="17" t="s">
        <v>20</v>
      </c>
      <c r="D21" s="44"/>
      <c r="E21" s="44"/>
      <c r="F21" s="56" t="s">
        <v>32</v>
      </c>
      <c r="G21" s="57" t="s">
        <v>78</v>
      </c>
      <c r="H21" s="58">
        <v>4460000.0003999993</v>
      </c>
      <c r="I21" s="58"/>
      <c r="J21" s="58">
        <f t="shared" si="7"/>
        <v>4460000.0003999993</v>
      </c>
      <c r="K21" s="59"/>
    </row>
    <row r="22" spans="1:11" s="43" customFormat="1" x14ac:dyDescent="0.35">
      <c r="A22" s="60"/>
      <c r="B22" s="61"/>
      <c r="C22" s="17" t="s">
        <v>20</v>
      </c>
      <c r="D22" s="62"/>
      <c r="E22" s="62"/>
      <c r="F22" s="20" t="s">
        <v>40</v>
      </c>
      <c r="G22" s="63" t="s">
        <v>41</v>
      </c>
      <c r="H22" s="21">
        <v>20000000.000100002</v>
      </c>
      <c r="I22" s="21"/>
      <c r="J22" s="58">
        <f t="shared" si="7"/>
        <v>20000000.000100002</v>
      </c>
      <c r="K22" s="59"/>
    </row>
    <row r="23" spans="1:11" s="43" customFormat="1" x14ac:dyDescent="0.35">
      <c r="A23" s="60"/>
      <c r="B23" s="61"/>
      <c r="C23" s="17" t="s">
        <v>20</v>
      </c>
      <c r="D23" s="62"/>
      <c r="E23" s="62"/>
      <c r="F23" s="20" t="s">
        <v>44</v>
      </c>
      <c r="G23" s="63" t="s">
        <v>45</v>
      </c>
      <c r="H23" s="21">
        <v>135000.0001</v>
      </c>
      <c r="I23" s="21"/>
      <c r="J23" s="58">
        <f t="shared" si="7"/>
        <v>135000.0001</v>
      </c>
    </row>
    <row r="24" spans="1:11" s="43" customFormat="1" x14ac:dyDescent="0.35">
      <c r="A24" s="36"/>
      <c r="B24" s="19"/>
      <c r="C24" s="17" t="s">
        <v>21</v>
      </c>
      <c r="D24" s="36" t="s">
        <v>15</v>
      </c>
      <c r="E24" s="36" t="s">
        <v>15</v>
      </c>
      <c r="F24" s="56" t="s">
        <v>33</v>
      </c>
      <c r="G24" s="19" t="s">
        <v>79</v>
      </c>
      <c r="H24" s="25">
        <v>3611228.5203999989</v>
      </c>
      <c r="I24" s="25"/>
      <c r="J24" s="58">
        <f t="shared" si="7"/>
        <v>3611228.5203999989</v>
      </c>
    </row>
    <row r="25" spans="1:11" s="43" customFormat="1" x14ac:dyDescent="0.35">
      <c r="A25" s="36"/>
      <c r="B25" s="19"/>
      <c r="C25" s="17" t="s">
        <v>22</v>
      </c>
      <c r="D25" s="36" t="s">
        <v>15</v>
      </c>
      <c r="E25" s="36" t="s">
        <v>15</v>
      </c>
      <c r="F25" s="56" t="s">
        <v>46</v>
      </c>
      <c r="G25" s="19" t="s">
        <v>47</v>
      </c>
      <c r="H25" s="25">
        <v>12000.000099999999</v>
      </c>
      <c r="I25" s="25"/>
      <c r="J25" s="58">
        <f t="shared" si="7"/>
        <v>12000.000099999999</v>
      </c>
    </row>
    <row r="26" spans="1:11" s="46" customFormat="1" x14ac:dyDescent="0.4">
      <c r="A26" s="66" t="s">
        <v>48</v>
      </c>
      <c r="B26" s="67"/>
      <c r="C26" s="68"/>
      <c r="D26" s="68"/>
      <c r="E26" s="68"/>
      <c r="F26" s="68"/>
      <c r="G26" s="65"/>
      <c r="H26" s="65">
        <f>+SUBTOTAL(9, H27)</f>
        <v>3700000.0000999998</v>
      </c>
      <c r="I26" s="65">
        <f t="shared" ref="I26:J26" si="8">+SUBTOTAL(9, I27)</f>
        <v>0</v>
      </c>
      <c r="J26" s="65">
        <f t="shared" si="8"/>
        <v>3700000.0000999998</v>
      </c>
    </row>
    <row r="27" spans="1:11" s="43" customFormat="1" x14ac:dyDescent="0.35">
      <c r="A27" s="19" t="s">
        <v>18</v>
      </c>
      <c r="B27" s="19" t="s">
        <v>19</v>
      </c>
      <c r="C27" s="17" t="s">
        <v>20</v>
      </c>
      <c r="D27" s="19"/>
      <c r="E27" s="19"/>
      <c r="F27" s="56" t="s">
        <v>49</v>
      </c>
      <c r="G27" s="19" t="s">
        <v>80</v>
      </c>
      <c r="H27" s="25">
        <v>3700000.0000999998</v>
      </c>
      <c r="I27" s="25"/>
      <c r="J27" s="58">
        <f t="shared" si="7"/>
        <v>3700000.0000999998</v>
      </c>
    </row>
    <row r="28" spans="1:11" s="47" customFormat="1" x14ac:dyDescent="0.4">
      <c r="A28" s="82" t="s">
        <v>23</v>
      </c>
      <c r="B28" s="82"/>
      <c r="C28" s="69"/>
      <c r="D28" s="70"/>
      <c r="E28" s="70"/>
      <c r="F28" s="70"/>
      <c r="G28" s="70"/>
      <c r="H28" s="71">
        <f>+SUBTOTAL(9, H29:H30)</f>
        <v>-2730032.0115830097</v>
      </c>
      <c r="I28" s="71">
        <f t="shared" ref="I28:J28" si="9">+SUBTOTAL(9, I29:I30)</f>
        <v>0</v>
      </c>
      <c r="J28" s="71">
        <f t="shared" si="9"/>
        <v>-2730032.0115830097</v>
      </c>
    </row>
    <row r="29" spans="1:11" s="47" customFormat="1" x14ac:dyDescent="0.35">
      <c r="A29" s="19" t="s">
        <v>18</v>
      </c>
      <c r="B29" s="19" t="s">
        <v>19</v>
      </c>
      <c r="C29" s="23" t="s">
        <v>24</v>
      </c>
      <c r="D29" s="79" t="s">
        <v>92</v>
      </c>
      <c r="E29" s="79" t="s">
        <v>91</v>
      </c>
      <c r="F29" s="19" t="s">
        <v>59</v>
      </c>
      <c r="G29" s="19" t="s">
        <v>83</v>
      </c>
      <c r="H29" s="78"/>
      <c r="I29" s="78"/>
      <c r="J29" s="58">
        <f t="shared" si="7"/>
        <v>0</v>
      </c>
    </row>
    <row r="30" spans="1:11" x14ac:dyDescent="0.35">
      <c r="C30" s="17" t="s">
        <v>21</v>
      </c>
      <c r="D30" s="19" t="s">
        <v>58</v>
      </c>
      <c r="E30" s="2" t="s">
        <v>82</v>
      </c>
      <c r="F30" s="19" t="s">
        <v>59</v>
      </c>
      <c r="G30" s="19" t="s">
        <v>83</v>
      </c>
      <c r="H30" s="25">
        <f>-1317583.01158301-1412449</f>
        <v>-2730032.0115830097</v>
      </c>
      <c r="I30" s="25"/>
      <c r="J30" s="58">
        <f t="shared" si="7"/>
        <v>-2730032.0115830097</v>
      </c>
    </row>
    <row r="31" spans="1:11" s="46" customFormat="1" x14ac:dyDescent="0.4">
      <c r="A31" s="72" t="s">
        <v>51</v>
      </c>
      <c r="B31" s="72"/>
      <c r="C31" s="64"/>
      <c r="D31" s="68"/>
      <c r="E31" s="68"/>
      <c r="F31" s="70"/>
      <c r="G31" s="70"/>
      <c r="H31" s="71">
        <f>+SUBTOTAL(9, H32:H64)</f>
        <v>-15896371.279919239</v>
      </c>
      <c r="I31" s="71">
        <f t="shared" ref="I31:J31" si="10">+SUBTOTAL(9, I32:I64)</f>
        <v>-1380999.9999999998</v>
      </c>
      <c r="J31" s="71">
        <f t="shared" si="10"/>
        <v>-17277371.279919237</v>
      </c>
    </row>
    <row r="32" spans="1:11" s="47" customFormat="1" x14ac:dyDescent="0.4">
      <c r="A32" s="73" t="s">
        <v>84</v>
      </c>
      <c r="B32" s="74"/>
      <c r="C32" s="75"/>
      <c r="D32" s="68"/>
      <c r="E32" s="68"/>
      <c r="F32" s="68"/>
      <c r="G32" s="68"/>
      <c r="H32" s="76">
        <f>+SUBTOTAL(9, H33:H64)</f>
        <v>-15896371.279919239</v>
      </c>
      <c r="I32" s="76">
        <f t="shared" ref="I32:J32" si="11">+SUBTOTAL(9, I33:I64)</f>
        <v>-1380999.9999999998</v>
      </c>
      <c r="J32" s="76">
        <f t="shared" si="11"/>
        <v>-17277371.279919237</v>
      </c>
    </row>
    <row r="33" spans="1:10" s="47" customFormat="1" ht="38.25" customHeight="1" x14ac:dyDescent="0.4">
      <c r="A33" s="26" t="s">
        <v>52</v>
      </c>
      <c r="B33" s="27" t="s">
        <v>53</v>
      </c>
      <c r="C33" s="23" t="s">
        <v>24</v>
      </c>
      <c r="D33" s="26" t="s">
        <v>15</v>
      </c>
      <c r="E33" s="26" t="s">
        <v>15</v>
      </c>
      <c r="F33" s="33" t="s">
        <v>34</v>
      </c>
      <c r="G33" s="26" t="s">
        <v>35</v>
      </c>
      <c r="H33" s="28">
        <v>-595638</v>
      </c>
      <c r="I33" s="28"/>
      <c r="J33" s="85">
        <f t="shared" si="7"/>
        <v>-595638</v>
      </c>
    </row>
    <row r="34" spans="1:10" s="47" customFormat="1" x14ac:dyDescent="0.35">
      <c r="A34" s="26"/>
      <c r="B34" s="27"/>
      <c r="C34" s="23" t="s">
        <v>24</v>
      </c>
      <c r="D34" s="52"/>
      <c r="E34" s="52"/>
      <c r="F34" s="32" t="s">
        <v>37</v>
      </c>
      <c r="G34" s="26" t="s">
        <v>36</v>
      </c>
      <c r="H34" s="25">
        <v>-8656</v>
      </c>
      <c r="I34" s="25"/>
      <c r="J34" s="58">
        <f t="shared" si="7"/>
        <v>-8656</v>
      </c>
    </row>
    <row r="35" spans="1:10" s="47" customFormat="1" ht="25.75" x14ac:dyDescent="0.35">
      <c r="A35" s="26" t="s">
        <v>54</v>
      </c>
      <c r="B35" s="27" t="s">
        <v>55</v>
      </c>
      <c r="C35" s="23">
        <v>10</v>
      </c>
      <c r="D35" s="26" t="s">
        <v>65</v>
      </c>
      <c r="E35" s="27" t="s">
        <v>66</v>
      </c>
      <c r="F35" s="33" t="s">
        <v>60</v>
      </c>
      <c r="G35" s="26" t="s">
        <v>61</v>
      </c>
      <c r="H35" s="28">
        <v>-32000</v>
      </c>
      <c r="I35" s="28"/>
      <c r="J35" s="58">
        <f t="shared" si="7"/>
        <v>-32000</v>
      </c>
    </row>
    <row r="36" spans="1:10" s="47" customFormat="1" ht="25.75" x14ac:dyDescent="0.4">
      <c r="A36" s="26"/>
      <c r="B36" s="27"/>
      <c r="C36" s="23">
        <v>10</v>
      </c>
      <c r="D36" s="26" t="s">
        <v>63</v>
      </c>
      <c r="E36" s="27" t="s">
        <v>64</v>
      </c>
      <c r="F36" s="33" t="s">
        <v>37</v>
      </c>
      <c r="G36" s="26" t="s">
        <v>36</v>
      </c>
      <c r="H36" s="28">
        <v>-1516000</v>
      </c>
      <c r="I36" s="28"/>
      <c r="J36" s="85">
        <f t="shared" si="7"/>
        <v>-1516000</v>
      </c>
    </row>
    <row r="37" spans="1:10" x14ac:dyDescent="0.35">
      <c r="A37" s="26"/>
      <c r="B37" s="27"/>
      <c r="C37" s="23" t="s">
        <v>24</v>
      </c>
      <c r="D37" s="36"/>
      <c r="E37" s="36"/>
      <c r="F37" s="33" t="s">
        <v>62</v>
      </c>
      <c r="G37" s="19" t="s">
        <v>87</v>
      </c>
      <c r="H37" s="25">
        <v>-20000</v>
      </c>
      <c r="I37" s="25"/>
      <c r="J37" s="58">
        <f t="shared" si="7"/>
        <v>-20000</v>
      </c>
    </row>
    <row r="38" spans="1:10" x14ac:dyDescent="0.35">
      <c r="A38" s="26"/>
      <c r="B38" s="27"/>
      <c r="C38" s="23" t="s">
        <v>24</v>
      </c>
      <c r="D38" s="19"/>
      <c r="E38" s="19"/>
      <c r="F38" s="19" t="s">
        <v>34</v>
      </c>
      <c r="G38" s="19" t="s">
        <v>35</v>
      </c>
      <c r="H38" s="25">
        <v>-2906729.4336522534</v>
      </c>
      <c r="I38" s="25"/>
      <c r="J38" s="58">
        <f t="shared" si="7"/>
        <v>-2906729.4336522534</v>
      </c>
    </row>
    <row r="39" spans="1:10" x14ac:dyDescent="0.35">
      <c r="A39" s="26"/>
      <c r="B39" s="27"/>
      <c r="C39" s="17" t="s">
        <v>24</v>
      </c>
      <c r="D39" s="19" t="s">
        <v>15</v>
      </c>
      <c r="E39" s="19" t="s">
        <v>15</v>
      </c>
      <c r="F39" s="19" t="s">
        <v>37</v>
      </c>
      <c r="G39" s="19" t="s">
        <v>36</v>
      </c>
      <c r="H39" s="25">
        <v>-422157.67804054031</v>
      </c>
      <c r="I39" s="25"/>
      <c r="J39" s="58">
        <f t="shared" si="7"/>
        <v>-422157.67804054031</v>
      </c>
    </row>
    <row r="40" spans="1:10" x14ac:dyDescent="0.35">
      <c r="A40" s="26"/>
      <c r="B40" s="27"/>
      <c r="C40" s="54" t="s">
        <v>24</v>
      </c>
      <c r="D40" s="77" t="s">
        <v>90</v>
      </c>
      <c r="E40" s="77" t="s">
        <v>89</v>
      </c>
      <c r="F40" s="19" t="s">
        <v>37</v>
      </c>
      <c r="G40" s="19" t="s">
        <v>36</v>
      </c>
      <c r="H40" s="21">
        <v>0</v>
      </c>
      <c r="I40" s="25"/>
      <c r="J40" s="58">
        <f t="shared" si="7"/>
        <v>0</v>
      </c>
    </row>
    <row r="41" spans="1:10" x14ac:dyDescent="0.35">
      <c r="A41" s="26"/>
      <c r="B41" s="27"/>
      <c r="C41" s="23" t="s">
        <v>24</v>
      </c>
      <c r="D41" s="79" t="s">
        <v>92</v>
      </c>
      <c r="E41" s="79" t="s">
        <v>91</v>
      </c>
      <c r="F41" s="19" t="s">
        <v>37</v>
      </c>
      <c r="G41" s="19" t="s">
        <v>36</v>
      </c>
      <c r="H41" s="21">
        <v>0</v>
      </c>
      <c r="I41" s="25"/>
      <c r="J41" s="58">
        <f t="shared" si="7"/>
        <v>0</v>
      </c>
    </row>
    <row r="42" spans="1:10" x14ac:dyDescent="0.35">
      <c r="A42" s="26"/>
      <c r="B42" s="27"/>
      <c r="C42" s="54" t="s">
        <v>24</v>
      </c>
      <c r="D42" s="77" t="s">
        <v>94</v>
      </c>
      <c r="E42" s="77" t="s">
        <v>93</v>
      </c>
      <c r="F42" s="19" t="s">
        <v>37</v>
      </c>
      <c r="G42" s="19" t="s">
        <v>36</v>
      </c>
      <c r="H42" s="21">
        <v>0</v>
      </c>
      <c r="I42" s="25"/>
      <c r="J42" s="58">
        <f t="shared" si="7"/>
        <v>0</v>
      </c>
    </row>
    <row r="43" spans="1:10" x14ac:dyDescent="0.35">
      <c r="A43" s="26"/>
      <c r="B43" s="27"/>
      <c r="C43" s="23" t="s">
        <v>24</v>
      </c>
      <c r="D43" s="77" t="s">
        <v>95</v>
      </c>
      <c r="E43" s="77" t="s">
        <v>91</v>
      </c>
      <c r="F43" s="19" t="s">
        <v>37</v>
      </c>
      <c r="G43" s="19" t="s">
        <v>36</v>
      </c>
      <c r="H43" s="21">
        <v>0</v>
      </c>
      <c r="I43" s="25"/>
      <c r="J43" s="58">
        <f t="shared" si="7"/>
        <v>0</v>
      </c>
    </row>
    <row r="44" spans="1:10" s="43" customFormat="1" x14ac:dyDescent="0.35">
      <c r="A44" s="22"/>
      <c r="B44" s="53"/>
      <c r="C44" s="54" t="s">
        <v>24</v>
      </c>
      <c r="D44" s="22" t="s">
        <v>73</v>
      </c>
      <c r="E44" s="20" t="s">
        <v>88</v>
      </c>
      <c r="F44" s="20" t="s">
        <v>34</v>
      </c>
      <c r="G44" s="20" t="s">
        <v>35</v>
      </c>
      <c r="H44" s="21">
        <v>0</v>
      </c>
      <c r="I44" s="21">
        <v>-396203.18532818544</v>
      </c>
      <c r="J44" s="58">
        <f t="shared" si="7"/>
        <v>-396203.18532818544</v>
      </c>
    </row>
    <row r="45" spans="1:10" s="43" customFormat="1" x14ac:dyDescent="0.35">
      <c r="A45" s="44"/>
      <c r="B45" s="44"/>
      <c r="C45" s="55" t="s">
        <v>24</v>
      </c>
      <c r="D45" s="22" t="s">
        <v>73</v>
      </c>
      <c r="E45" s="20" t="s">
        <v>88</v>
      </c>
      <c r="F45" s="20" t="s">
        <v>37</v>
      </c>
      <c r="G45" s="20" t="s">
        <v>36</v>
      </c>
      <c r="H45" s="21">
        <v>0</v>
      </c>
      <c r="I45" s="21">
        <v>-270302.60617760604</v>
      </c>
      <c r="J45" s="58">
        <f t="shared" si="7"/>
        <v>-270302.60617760604</v>
      </c>
    </row>
    <row r="46" spans="1:10" s="43" customFormat="1" x14ac:dyDescent="0.35">
      <c r="A46" s="44"/>
      <c r="B46" s="44"/>
      <c r="C46" s="54" t="s">
        <v>24</v>
      </c>
      <c r="D46" s="77" t="s">
        <v>97</v>
      </c>
      <c r="E46" s="77" t="s">
        <v>96</v>
      </c>
      <c r="F46" s="20" t="s">
        <v>34</v>
      </c>
      <c r="G46" s="20" t="s">
        <v>35</v>
      </c>
      <c r="H46" s="21">
        <v>0</v>
      </c>
      <c r="I46" s="21"/>
      <c r="J46" s="58">
        <f t="shared" si="7"/>
        <v>0</v>
      </c>
    </row>
    <row r="47" spans="1:10" s="43" customFormat="1" x14ac:dyDescent="0.35">
      <c r="A47" s="44"/>
      <c r="B47" s="44"/>
      <c r="C47" s="55" t="s">
        <v>24</v>
      </c>
      <c r="D47" s="77" t="s">
        <v>97</v>
      </c>
      <c r="E47" s="77" t="s">
        <v>96</v>
      </c>
      <c r="F47" s="20" t="s">
        <v>37</v>
      </c>
      <c r="G47" s="20" t="s">
        <v>36</v>
      </c>
      <c r="H47" s="21">
        <v>0</v>
      </c>
      <c r="I47" s="21"/>
      <c r="J47" s="58">
        <f t="shared" si="7"/>
        <v>0</v>
      </c>
    </row>
    <row r="48" spans="1:10" x14ac:dyDescent="0.35">
      <c r="A48" s="19"/>
      <c r="B48" s="19"/>
      <c r="C48" s="17" t="s">
        <v>24</v>
      </c>
      <c r="D48" s="19" t="s">
        <v>25</v>
      </c>
      <c r="E48" s="20" t="s">
        <v>26</v>
      </c>
      <c r="F48" s="19" t="s">
        <v>37</v>
      </c>
      <c r="G48" s="19" t="s">
        <v>36</v>
      </c>
      <c r="H48" s="25">
        <v>-655653.20736679481</v>
      </c>
      <c r="I48" s="25"/>
      <c r="J48" s="58">
        <f t="shared" si="7"/>
        <v>-655653.20736679481</v>
      </c>
    </row>
    <row r="49" spans="1:10" x14ac:dyDescent="0.35">
      <c r="A49" s="19"/>
      <c r="B49" s="19"/>
      <c r="C49" s="17" t="s">
        <v>21</v>
      </c>
      <c r="D49" s="19" t="s">
        <v>15</v>
      </c>
      <c r="E49" s="20" t="s">
        <v>15</v>
      </c>
      <c r="F49" s="19" t="s">
        <v>34</v>
      </c>
      <c r="G49" s="19" t="s">
        <v>35</v>
      </c>
      <c r="H49" s="25">
        <v>-285553.57138030906</v>
      </c>
      <c r="I49" s="25"/>
      <c r="J49" s="58">
        <f t="shared" si="7"/>
        <v>-285553.57138030906</v>
      </c>
    </row>
    <row r="50" spans="1:10" x14ac:dyDescent="0.35">
      <c r="A50" s="19"/>
      <c r="B50" s="19"/>
      <c r="C50" s="17" t="s">
        <v>21</v>
      </c>
      <c r="D50" s="19"/>
      <c r="E50" s="20"/>
      <c r="F50" s="19" t="s">
        <v>37</v>
      </c>
      <c r="G50" s="19" t="s">
        <v>36</v>
      </c>
      <c r="H50" s="25">
        <v>-42833.011534749006</v>
      </c>
      <c r="I50" s="25"/>
      <c r="J50" s="58">
        <f t="shared" si="7"/>
        <v>-42833.011534749006</v>
      </c>
    </row>
    <row r="51" spans="1:10" x14ac:dyDescent="0.35">
      <c r="A51" s="19"/>
      <c r="B51" s="19"/>
      <c r="C51" s="17">
        <v>44</v>
      </c>
      <c r="D51" s="19"/>
      <c r="E51" s="20"/>
      <c r="F51" s="19" t="s">
        <v>34</v>
      </c>
      <c r="G51" s="19" t="s">
        <v>35</v>
      </c>
      <c r="H51" s="25">
        <v>-999.99999999999989</v>
      </c>
      <c r="I51" s="25"/>
      <c r="J51" s="58">
        <f t="shared" si="7"/>
        <v>-999.99999999999989</v>
      </c>
    </row>
    <row r="52" spans="1:10" x14ac:dyDescent="0.35">
      <c r="A52" s="19"/>
      <c r="B52" s="19"/>
      <c r="C52" s="17">
        <v>44</v>
      </c>
      <c r="D52" s="19"/>
      <c r="E52" s="20"/>
      <c r="F52" s="19" t="s">
        <v>37</v>
      </c>
      <c r="G52" s="19" t="s">
        <v>36</v>
      </c>
      <c r="H52" s="25">
        <v>-11000</v>
      </c>
      <c r="I52" s="25"/>
      <c r="J52" s="58">
        <f t="shared" si="7"/>
        <v>-11000</v>
      </c>
    </row>
    <row r="53" spans="1:10" x14ac:dyDescent="0.35">
      <c r="A53" s="19"/>
      <c r="B53" s="19"/>
      <c r="C53" s="17" t="s">
        <v>27</v>
      </c>
      <c r="D53" s="19" t="s">
        <v>15</v>
      </c>
      <c r="E53" s="20" t="s">
        <v>15</v>
      </c>
      <c r="F53" s="19" t="s">
        <v>38</v>
      </c>
      <c r="G53" s="19" t="s">
        <v>4</v>
      </c>
      <c r="H53" s="25">
        <v>-48122.697828185352</v>
      </c>
      <c r="I53" s="25"/>
      <c r="J53" s="58">
        <f t="shared" si="7"/>
        <v>-48122.697828185352</v>
      </c>
    </row>
    <row r="54" spans="1:10" s="47" customFormat="1" ht="38.6" x14ac:dyDescent="0.4">
      <c r="A54" s="26" t="s">
        <v>56</v>
      </c>
      <c r="B54" s="27" t="s">
        <v>57</v>
      </c>
      <c r="C54" s="23" t="s">
        <v>24</v>
      </c>
      <c r="D54" s="26"/>
      <c r="E54" s="22"/>
      <c r="F54" s="26" t="s">
        <v>34</v>
      </c>
      <c r="G54" s="26" t="s">
        <v>35</v>
      </c>
      <c r="H54" s="28">
        <v>-5029395.7464449471</v>
      </c>
      <c r="I54" s="28"/>
      <c r="J54" s="85">
        <f t="shared" si="7"/>
        <v>-5029395.7464449471</v>
      </c>
    </row>
    <row r="55" spans="1:10" x14ac:dyDescent="0.35">
      <c r="A55" s="19"/>
      <c r="B55" s="19"/>
      <c r="C55" s="17" t="s">
        <v>24</v>
      </c>
      <c r="D55" s="19" t="s">
        <v>15</v>
      </c>
      <c r="E55" s="20" t="s">
        <v>15</v>
      </c>
      <c r="F55" s="19" t="s">
        <v>37</v>
      </c>
      <c r="G55" s="19" t="s">
        <v>36</v>
      </c>
      <c r="H55" s="25">
        <v>-634878.23045945948</v>
      </c>
      <c r="I55" s="25"/>
      <c r="J55" s="58">
        <f t="shared" si="7"/>
        <v>-634878.23045945948</v>
      </c>
    </row>
    <row r="56" spans="1:10" s="43" customFormat="1" x14ac:dyDescent="0.35">
      <c r="A56" s="22"/>
      <c r="B56" s="53"/>
      <c r="C56" s="55" t="s">
        <v>24</v>
      </c>
      <c r="D56" s="20" t="s">
        <v>73</v>
      </c>
      <c r="E56" s="20" t="s">
        <v>88</v>
      </c>
      <c r="F56" s="20" t="s">
        <v>34</v>
      </c>
      <c r="G56" s="20" t="s">
        <v>35</v>
      </c>
      <c r="H56" s="21">
        <v>0</v>
      </c>
      <c r="I56" s="21">
        <v>-424729.81467181444</v>
      </c>
      <c r="J56" s="58">
        <f t="shared" si="7"/>
        <v>-424729.81467181444</v>
      </c>
    </row>
    <row r="57" spans="1:10" s="43" customFormat="1" x14ac:dyDescent="0.35">
      <c r="A57" s="22"/>
      <c r="B57" s="53"/>
      <c r="C57" s="55" t="s">
        <v>24</v>
      </c>
      <c r="D57" s="20" t="s">
        <v>73</v>
      </c>
      <c r="E57" s="20" t="s">
        <v>88</v>
      </c>
      <c r="F57" s="20" t="s">
        <v>37</v>
      </c>
      <c r="G57" s="20" t="s">
        <v>36</v>
      </c>
      <c r="H57" s="21">
        <v>0</v>
      </c>
      <c r="I57" s="21">
        <v>-289764.39382239379</v>
      </c>
      <c r="J57" s="58">
        <f t="shared" si="7"/>
        <v>-289764.39382239379</v>
      </c>
    </row>
    <row r="58" spans="1:10" x14ac:dyDescent="0.35">
      <c r="A58" s="19"/>
      <c r="B58" s="19"/>
      <c r="C58" s="17" t="s">
        <v>24</v>
      </c>
      <c r="D58" s="19" t="s">
        <v>25</v>
      </c>
      <c r="E58" s="19" t="s">
        <v>26</v>
      </c>
      <c r="F58" s="19" t="s">
        <v>37</v>
      </c>
      <c r="G58" s="19" t="s">
        <v>36</v>
      </c>
      <c r="H58" s="25">
        <v>-702860.23829720449</v>
      </c>
      <c r="I58" s="25"/>
      <c r="J58" s="58">
        <f t="shared" si="7"/>
        <v>-702860.23829720449</v>
      </c>
    </row>
    <row r="59" spans="1:10" x14ac:dyDescent="0.35">
      <c r="A59" s="19"/>
      <c r="B59" s="19"/>
      <c r="C59" s="55" t="s">
        <v>24</v>
      </c>
      <c r="D59" s="19" t="s">
        <v>99</v>
      </c>
      <c r="E59" s="19" t="s">
        <v>98</v>
      </c>
      <c r="F59" s="20" t="s">
        <v>37</v>
      </c>
      <c r="G59" s="20" t="s">
        <v>36</v>
      </c>
      <c r="H59" s="25">
        <v>0</v>
      </c>
      <c r="I59" s="25"/>
      <c r="J59" s="58">
        <f t="shared" si="7"/>
        <v>0</v>
      </c>
    </row>
    <row r="60" spans="1:10" x14ac:dyDescent="0.35">
      <c r="A60" s="19"/>
      <c r="B60" s="19"/>
      <c r="C60" s="17" t="s">
        <v>21</v>
      </c>
      <c r="D60" s="19" t="s">
        <v>15</v>
      </c>
      <c r="E60" s="19" t="s">
        <v>15</v>
      </c>
      <c r="F60" s="19" t="s">
        <v>34</v>
      </c>
      <c r="G60" s="19" t="s">
        <v>35</v>
      </c>
      <c r="H60" s="25">
        <v>-490479.94643969106</v>
      </c>
      <c r="I60" s="25"/>
      <c r="J60" s="58">
        <f t="shared" si="7"/>
        <v>-490479.94643969106</v>
      </c>
    </row>
    <row r="61" spans="1:10" x14ac:dyDescent="0.35">
      <c r="A61" s="19"/>
      <c r="B61" s="19"/>
      <c r="C61" s="17" t="s">
        <v>21</v>
      </c>
      <c r="D61" s="19"/>
      <c r="E61" s="19"/>
      <c r="F61" s="19" t="s">
        <v>37</v>
      </c>
      <c r="G61" s="19" t="s">
        <v>36</v>
      </c>
      <c r="H61" s="25">
        <v>-62329.988365250967</v>
      </c>
      <c r="I61" s="25"/>
      <c r="J61" s="58">
        <f t="shared" si="7"/>
        <v>-62329.988365250967</v>
      </c>
    </row>
    <row r="62" spans="1:10" x14ac:dyDescent="0.35">
      <c r="A62" s="19"/>
      <c r="B62" s="19"/>
      <c r="C62" s="17" t="s">
        <v>27</v>
      </c>
      <c r="D62" s="19" t="s">
        <v>15</v>
      </c>
      <c r="E62" s="19" t="s">
        <v>15</v>
      </c>
      <c r="F62" s="19" t="s">
        <v>38</v>
      </c>
      <c r="G62" s="19" t="s">
        <v>4</v>
      </c>
      <c r="H62" s="25">
        <v>-51587.532071814654</v>
      </c>
      <c r="I62" s="25"/>
      <c r="J62" s="58">
        <f t="shared" si="7"/>
        <v>-51587.532071814654</v>
      </c>
    </row>
    <row r="63" spans="1:10" s="47" customFormat="1" ht="25.75" x14ac:dyDescent="0.4">
      <c r="A63" s="26" t="s">
        <v>67</v>
      </c>
      <c r="B63" s="27" t="s">
        <v>68</v>
      </c>
      <c r="C63" s="23" t="s">
        <v>24</v>
      </c>
      <c r="D63" s="26"/>
      <c r="E63" s="26"/>
      <c r="F63" s="26" t="s">
        <v>34</v>
      </c>
      <c r="G63" s="26" t="s">
        <v>35</v>
      </c>
      <c r="H63" s="28">
        <v>-1592691</v>
      </c>
      <c r="I63" s="28"/>
      <c r="J63" s="85">
        <f t="shared" si="7"/>
        <v>-1592691</v>
      </c>
    </row>
    <row r="64" spans="1:10" x14ac:dyDescent="0.35">
      <c r="A64" s="26"/>
      <c r="B64" s="27"/>
      <c r="C64" s="17" t="s">
        <v>24</v>
      </c>
      <c r="D64" s="19" t="s">
        <v>15</v>
      </c>
      <c r="E64" s="19" t="s">
        <v>15</v>
      </c>
      <c r="F64" s="19" t="s">
        <v>37</v>
      </c>
      <c r="G64" s="19" t="s">
        <v>36</v>
      </c>
      <c r="H64" s="25">
        <v>-786804.99803804001</v>
      </c>
      <c r="I64" s="25"/>
      <c r="J64" s="58">
        <f t="shared" si="7"/>
        <v>-786804.99803804001</v>
      </c>
    </row>
    <row r="65" spans="1:10" s="47" customFormat="1" x14ac:dyDescent="0.4">
      <c r="A65" s="66" t="s">
        <v>28</v>
      </c>
      <c r="B65" s="68"/>
      <c r="C65" s="64"/>
      <c r="D65" s="68"/>
      <c r="E65" s="68"/>
      <c r="F65" s="68"/>
      <c r="G65" s="68"/>
      <c r="H65" s="76">
        <f>+SUBTOTAL(9, H66:H67)</f>
        <v>-600049</v>
      </c>
      <c r="I65" s="76">
        <f t="shared" ref="I65:J65" si="12">+SUBTOTAL(9, I66:I67)</f>
        <v>0</v>
      </c>
      <c r="J65" s="76">
        <f t="shared" si="12"/>
        <v>-600049</v>
      </c>
    </row>
    <row r="66" spans="1:10" x14ac:dyDescent="0.35">
      <c r="A66" s="19" t="s">
        <v>18</v>
      </c>
      <c r="B66" s="19" t="s">
        <v>19</v>
      </c>
      <c r="C66" s="17" t="s">
        <v>20</v>
      </c>
      <c r="D66" s="19" t="s">
        <v>15</v>
      </c>
      <c r="E66" s="19" t="s">
        <v>15</v>
      </c>
      <c r="F66" s="26" t="s">
        <v>86</v>
      </c>
      <c r="G66" s="19" t="s">
        <v>85</v>
      </c>
      <c r="H66" s="25">
        <v>-327105</v>
      </c>
      <c r="I66" s="25"/>
      <c r="J66" s="58">
        <f t="shared" si="7"/>
        <v>-327105</v>
      </c>
    </row>
    <row r="67" spans="1:10" x14ac:dyDescent="0.35">
      <c r="A67" s="19"/>
      <c r="B67" s="19"/>
      <c r="C67" s="17" t="s">
        <v>20</v>
      </c>
      <c r="D67" s="19" t="s">
        <v>25</v>
      </c>
      <c r="E67" s="19" t="s">
        <v>26</v>
      </c>
      <c r="F67" s="26" t="s">
        <v>86</v>
      </c>
      <c r="G67" s="19" t="s">
        <v>85</v>
      </c>
      <c r="H67" s="25">
        <v>-272944</v>
      </c>
      <c r="I67" s="25"/>
      <c r="J67" s="58">
        <f t="shared" si="7"/>
        <v>-272944</v>
      </c>
    </row>
    <row r="69" spans="1:10" ht="18.55" customHeight="1" x14ac:dyDescent="0.35">
      <c r="A69" s="83" t="s">
        <v>29</v>
      </c>
      <c r="B69" s="84"/>
      <c r="C69" s="84"/>
      <c r="D69" s="84"/>
      <c r="E69" s="84"/>
      <c r="F69" s="84"/>
      <c r="G69" s="84"/>
      <c r="H69" s="84"/>
      <c r="I69" s="84"/>
      <c r="J69" s="84"/>
    </row>
    <row r="70" spans="1:10" ht="18.45" customHeight="1" x14ac:dyDescent="0.35">
      <c r="A70" s="84"/>
      <c r="B70" s="84"/>
      <c r="C70" s="84"/>
      <c r="D70" s="84"/>
      <c r="E70" s="84"/>
      <c r="F70" s="84"/>
      <c r="G70" s="84"/>
      <c r="H70" s="84"/>
      <c r="I70" s="84"/>
      <c r="J70" s="84"/>
    </row>
    <row r="71" spans="1:10" x14ac:dyDescent="0.35">
      <c r="A71" s="29"/>
      <c r="B71" s="29"/>
      <c r="C71" s="29"/>
      <c r="D71" s="29"/>
      <c r="E71" s="29"/>
      <c r="F71" s="29"/>
      <c r="G71" s="29"/>
      <c r="H71" s="29"/>
    </row>
  </sheetData>
  <autoFilter ref="A15:H67" xr:uid="{00000000-0001-0000-0000-000000000000}"/>
  <mergeCells count="4">
    <mergeCell ref="G2:J3"/>
    <mergeCell ref="A18:B18"/>
    <mergeCell ref="A28:B28"/>
    <mergeCell ref="A69:J70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0A00D-AB25-4D35-987E-64B9CE4051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7B0F8D-0917-4BE0-BD95-30D39B6A61B2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6f0d7a7-7317-4211-b722-0acf268d17fd"/>
    <ds:schemaRef ds:uri="http://schemas.microsoft.com/office/2006/documentManagement/types"/>
    <ds:schemaRef ds:uri="http://purl.org/dc/dcmitype/"/>
    <ds:schemaRef ds:uri="9b483750-598d-46a0-877d-052f8f804d2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17BC72-A97D-4DCF-88E2-C13CCC593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6 MARU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2022-12-30T15:21:18Z</cp:lastPrinted>
  <dcterms:created xsi:type="dcterms:W3CDTF">2022-12-29T14:58:20Z</dcterms:created>
  <dcterms:modified xsi:type="dcterms:W3CDTF">2025-01-29T06:50:40Z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2024-12-12T13:19:45Z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95e8c13f-101a-47b6-95c8-2e99d3f75ea5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